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halmersindustriteknik.sharepoint.com/sites/CITRenergy/Delade dokument/General/Projekt/Pågående/23001 Belok/Relivs/Övrigt/"/>
    </mc:Choice>
  </mc:AlternateContent>
  <xr:revisionPtr revIDLastSave="40" documentId="8_{AE288909-BAEE-4142-8B6D-A751A9217FF9}" xr6:coauthVersionLast="47" xr6:coauthVersionMax="47" xr10:uidLastSave="{1761A336-4CD2-4864-96E8-4E181CC72783}"/>
  <bookViews>
    <workbookView xWindow="-110" yWindow="-110" windowWidth="22780" windowHeight="14660" xr2:uid="{49A4A397-D544-48F0-B144-472BF2DC2B6D}"/>
  </bookViews>
  <sheets>
    <sheet name="Översikt" sheetId="2" r:id="rId1"/>
    <sheet name="LCC-beräkningar"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 l="1"/>
  <c r="D12" i="2"/>
  <c r="D15" i="2"/>
  <c r="G14" i="2"/>
  <c r="G17" i="2"/>
  <c r="C13" i="2"/>
  <c r="F14" i="2"/>
  <c r="H14" i="2" s="1"/>
  <c r="F17" i="2" l="1"/>
  <c r="H17" i="2" s="1"/>
  <c r="C19" i="3" l="1"/>
  <c r="H16" i="3"/>
  <c r="M13" i="3"/>
  <c r="C11" i="3"/>
  <c r="H8" i="3"/>
  <c r="M5" i="3"/>
  <c r="H6" i="3"/>
  <c r="M12" i="3"/>
  <c r="H17" i="3"/>
  <c r="M14" i="3"/>
  <c r="C12" i="3"/>
  <c r="H9" i="3"/>
  <c r="M6" i="3"/>
  <c r="M19" i="3"/>
  <c r="C17" i="3"/>
  <c r="H14" i="3"/>
  <c r="C18" i="3"/>
  <c r="H15" i="3"/>
  <c r="C10" i="3"/>
  <c r="H7" i="3"/>
  <c r="H18" i="3"/>
  <c r="M15" i="3"/>
  <c r="C13" i="3"/>
  <c r="H10" i="3"/>
  <c r="M7" i="3"/>
  <c r="C5" i="3"/>
  <c r="C8" i="3"/>
  <c r="H5" i="3"/>
  <c r="M11" i="3"/>
  <c r="C9" i="3"/>
  <c r="H19" i="3"/>
  <c r="M16" i="3"/>
  <c r="C14" i="3"/>
  <c r="H11" i="3"/>
  <c r="M8" i="3"/>
  <c r="C6" i="3"/>
  <c r="M17" i="3"/>
  <c r="C15" i="3"/>
  <c r="H12" i="3"/>
  <c r="M9" i="3"/>
  <c r="C7" i="3"/>
  <c r="M18" i="3"/>
  <c r="C16" i="3"/>
  <c r="H13" i="3"/>
  <c r="M10" i="3"/>
  <c r="D13" i="2" l="1"/>
  <c r="J8" i="3" s="1"/>
  <c r="D16" i="2"/>
  <c r="C20" i="3"/>
  <c r="N14" i="3"/>
  <c r="N6" i="3"/>
  <c r="N15" i="3"/>
  <c r="N7" i="3"/>
  <c r="N12" i="3"/>
  <c r="N13" i="3"/>
  <c r="N5" i="3"/>
  <c r="N16" i="3"/>
  <c r="N8" i="3"/>
  <c r="N17" i="3"/>
  <c r="N9" i="3"/>
  <c r="N18" i="3"/>
  <c r="N10" i="3"/>
  <c r="M20" i="3"/>
  <c r="G22" i="2" s="1"/>
  <c r="N19" i="3"/>
  <c r="N11" i="3"/>
  <c r="I17" i="3"/>
  <c r="I9" i="3"/>
  <c r="I15" i="3"/>
  <c r="I7" i="3"/>
  <c r="H20" i="3"/>
  <c r="E22" i="2" s="1"/>
  <c r="I18" i="3"/>
  <c r="I10" i="3"/>
  <c r="I16" i="3"/>
  <c r="I8" i="3"/>
  <c r="I19" i="3"/>
  <c r="I11" i="3"/>
  <c r="I6" i="3"/>
  <c r="I12" i="3"/>
  <c r="I13" i="3"/>
  <c r="I5" i="3"/>
  <c r="I14" i="3"/>
  <c r="E5" i="3"/>
  <c r="E6" i="3"/>
  <c r="E11" i="3"/>
  <c r="O9" i="3"/>
  <c r="E19" i="3"/>
  <c r="O14" i="3"/>
  <c r="O18" i="3"/>
  <c r="E16" i="3"/>
  <c r="O10" i="3"/>
  <c r="J5" i="3"/>
  <c r="J14" i="3"/>
  <c r="O11" i="3"/>
  <c r="J6" i="3"/>
  <c r="J15" i="3"/>
  <c r="J7" i="3"/>
  <c r="D12" i="3"/>
  <c r="D10" i="3"/>
  <c r="D13" i="3"/>
  <c r="D5" i="3"/>
  <c r="D14" i="3"/>
  <c r="D6" i="3"/>
  <c r="D19" i="3"/>
  <c r="D11" i="3"/>
  <c r="D15" i="3"/>
  <c r="D7" i="3"/>
  <c r="D16" i="3"/>
  <c r="D8" i="3"/>
  <c r="D17" i="3"/>
  <c r="D9" i="3"/>
  <c r="D18" i="3"/>
  <c r="C22" i="2"/>
  <c r="E10" i="3" l="1"/>
  <c r="E17" i="3"/>
  <c r="O6" i="3"/>
  <c r="E15" i="3"/>
  <c r="J11" i="3"/>
  <c r="J10" i="3"/>
  <c r="J12" i="3"/>
  <c r="K17" i="3" s="1"/>
  <c r="L17" i="3" s="1"/>
  <c r="O8" i="3"/>
  <c r="O20" i="3" s="1"/>
  <c r="H22" i="2" s="1"/>
  <c r="O7" i="3"/>
  <c r="O12" i="3"/>
  <c r="O19" i="3"/>
  <c r="J9" i="3"/>
  <c r="K9" i="3" s="1"/>
  <c r="L9" i="3" s="1"/>
  <c r="O17" i="3"/>
  <c r="E14" i="3"/>
  <c r="E13" i="3"/>
  <c r="E12" i="3"/>
  <c r="F15" i="3" s="1"/>
  <c r="G15" i="3" s="1"/>
  <c r="O16" i="3"/>
  <c r="O15" i="3"/>
  <c r="E18" i="3"/>
  <c r="E8" i="3"/>
  <c r="J16" i="3"/>
  <c r="O5" i="3"/>
  <c r="P6" i="3" s="1"/>
  <c r="Q6" i="3" s="1"/>
  <c r="J19" i="3"/>
  <c r="J18" i="3"/>
  <c r="J17" i="3"/>
  <c r="E9" i="3"/>
  <c r="J13" i="3"/>
  <c r="E7" i="3"/>
  <c r="F7" i="3" s="1"/>
  <c r="G7" i="3" s="1"/>
  <c r="O13" i="3"/>
  <c r="F6" i="3"/>
  <c r="G6" i="3" s="1"/>
  <c r="F5" i="3"/>
  <c r="G5" i="3" s="1"/>
  <c r="K5" i="3"/>
  <c r="L5" i="3" s="1"/>
  <c r="K6" i="3"/>
  <c r="L6" i="3" s="1"/>
  <c r="K7" i="3"/>
  <c r="L7" i="3" s="1"/>
  <c r="K8" i="3"/>
  <c r="L8" i="3" s="1"/>
  <c r="K15" i="3" l="1"/>
  <c r="L15" i="3" s="1"/>
  <c r="K13" i="3"/>
  <c r="L13" i="3" s="1"/>
  <c r="K10" i="3"/>
  <c r="L10" i="3" s="1"/>
  <c r="P18" i="3"/>
  <c r="Q18" i="3" s="1"/>
  <c r="P11" i="3"/>
  <c r="Q11" i="3" s="1"/>
  <c r="P9" i="3"/>
  <c r="Q9" i="3" s="1"/>
  <c r="K19" i="3"/>
  <c r="L19" i="3" s="1"/>
  <c r="F16" i="3"/>
  <c r="G16" i="3" s="1"/>
  <c r="P16" i="3"/>
  <c r="Q16" i="3" s="1"/>
  <c r="K12" i="3"/>
  <c r="L12" i="3" s="1"/>
  <c r="F18" i="3"/>
  <c r="G18" i="3" s="1"/>
  <c r="F9" i="3"/>
  <c r="G9" i="3" s="1"/>
  <c r="P19" i="3"/>
  <c r="Q19" i="3" s="1"/>
  <c r="P15" i="3"/>
  <c r="Q15" i="3" s="1"/>
  <c r="K18" i="3"/>
  <c r="L18" i="3" s="1"/>
  <c r="F17" i="3"/>
  <c r="G17" i="3" s="1"/>
  <c r="P17" i="3"/>
  <c r="Q17" i="3" s="1"/>
  <c r="F12" i="3"/>
  <c r="G12" i="3" s="1"/>
  <c r="P7" i="3"/>
  <c r="Q7" i="3" s="1"/>
  <c r="P8" i="3"/>
  <c r="Q8" i="3" s="1"/>
  <c r="K14" i="3"/>
  <c r="L14" i="3" s="1"/>
  <c r="K11" i="3"/>
  <c r="L11" i="3" s="1"/>
  <c r="E23" i="2" s="1"/>
  <c r="F14" i="3"/>
  <c r="G14" i="3" s="1"/>
  <c r="E20" i="3"/>
  <c r="D22" i="2" s="1"/>
  <c r="P5" i="3"/>
  <c r="Q5" i="3" s="1"/>
  <c r="P14" i="3"/>
  <c r="Q14" i="3" s="1"/>
  <c r="J20" i="3"/>
  <c r="F22" i="2" s="1"/>
  <c r="F11" i="3"/>
  <c r="G11" i="3" s="1"/>
  <c r="F8" i="3"/>
  <c r="G8" i="3" s="1"/>
  <c r="F13" i="3"/>
  <c r="G13" i="3" s="1"/>
  <c r="P13" i="3"/>
  <c r="Q13" i="3" s="1"/>
  <c r="P10" i="3"/>
  <c r="Q10" i="3" s="1"/>
  <c r="F19" i="3"/>
  <c r="G19" i="3" s="1"/>
  <c r="P12" i="3"/>
  <c r="Q12" i="3" s="1"/>
  <c r="K16" i="3"/>
  <c r="L16" i="3" s="1"/>
  <c r="F10" i="3"/>
  <c r="G10" i="3" s="1"/>
  <c r="C23" i="2" l="1"/>
  <c r="G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christoffer</author>
  </authors>
  <commentList>
    <comment ref="C4" authorId="0" shapeId="0" xr:uid="{39BC963F-C676-4090-B724-095DF867699B}">
      <text>
        <r>
          <rPr>
            <b/>
            <sz val="9"/>
            <color indexed="81"/>
            <rFont val="Tahoma"/>
            <family val="2"/>
          </rPr>
          <t>Kan korrigeras efter behag - beräkningarna anpassar sig, men priser är för spisar runt 15 kW</t>
        </r>
      </text>
    </comment>
    <comment ref="F4" authorId="0" shapeId="0" xr:uid="{74D3E6BC-BE4A-468D-A90D-7DFFE424203B}">
      <text>
        <r>
          <rPr>
            <sz val="9"/>
            <color indexed="81"/>
            <rFont val="Tahoma"/>
            <family val="2"/>
          </rPr>
          <t>Källa: https://www.gp.se/livsstil/konsument/spis-induktion-08-1.1085927</t>
        </r>
      </text>
    </comment>
    <comment ref="C5" authorId="0" shapeId="0" xr:uid="{C44F0236-6BBA-47FF-8C3B-1582E863EEBC}">
      <text>
        <r>
          <rPr>
            <b/>
            <sz val="9"/>
            <color indexed="81"/>
            <rFont val="Tahoma"/>
            <family val="2"/>
          </rPr>
          <t>Kan korrigeras efter behag - beräkningarna anpassar sig. Men 65% för gjutjärn och 54% för induktion ger 17% energibesparing för induktion som test visat.</t>
        </r>
        <r>
          <rPr>
            <sz val="9"/>
            <color indexed="81"/>
            <rFont val="Tahoma"/>
            <family val="2"/>
          </rPr>
          <t xml:space="preserve">
</t>
        </r>
      </text>
    </comment>
    <comment ref="D5" authorId="0" shapeId="0" xr:uid="{35351D98-1A0D-47FC-9EFB-B4F86358EB61}">
      <text>
        <r>
          <rPr>
            <b/>
            <sz val="9"/>
            <color indexed="81"/>
            <rFont val="Tahoma"/>
            <family val="2"/>
          </rPr>
          <t>Kan korrigeras efter behag - beräkningarna anpassar sig. Men 65% för gjutjärn och 54% för induktion ger 17% energibesparing för induktion som test visat.</t>
        </r>
        <r>
          <rPr>
            <sz val="9"/>
            <color indexed="81"/>
            <rFont val="Tahoma"/>
            <family val="2"/>
          </rPr>
          <t xml:space="preserve">
</t>
        </r>
      </text>
    </comment>
    <comment ref="C7" authorId="0" shapeId="0" xr:uid="{84C27031-08E5-4AEA-9FCB-55B08797799E}">
      <text>
        <r>
          <rPr>
            <b/>
            <sz val="9"/>
            <color indexed="81"/>
            <rFont val="Tahoma"/>
            <family val="2"/>
          </rPr>
          <t>Kan korrigeras efter behag - beräkningarna anpassar sig.</t>
        </r>
      </text>
    </comment>
    <comment ref="C8" authorId="0" shapeId="0" xr:uid="{C7839579-C2B0-4367-846D-CF7450F9D0CE}">
      <text>
        <r>
          <rPr>
            <b/>
            <sz val="9"/>
            <color indexed="81"/>
            <rFont val="Tahoma"/>
            <family val="2"/>
          </rPr>
          <t>Gjutjärnsspisar är ofta på både innan och efter användning. Kan korrigeras efter behag - beräkningarna anpassar sig.</t>
        </r>
        <r>
          <rPr>
            <sz val="9"/>
            <color indexed="81"/>
            <rFont val="Tahoma"/>
            <family val="2"/>
          </rPr>
          <t xml:space="preserve">
</t>
        </r>
      </text>
    </comment>
    <comment ref="D8" authorId="0" shapeId="0" xr:uid="{72F56652-A6BB-401D-B04C-67C42E20F4AA}">
      <text>
        <r>
          <rPr>
            <b/>
            <sz val="9"/>
            <color indexed="81"/>
            <rFont val="Tahoma"/>
            <family val="2"/>
          </rPr>
          <t>Stängs automatiskt av då inget är på hällen</t>
        </r>
      </text>
    </comment>
    <comment ref="C9" authorId="0" shapeId="0" xr:uid="{7A84B3F4-D9A2-42B3-A982-3F367F7DE2B1}">
      <text>
        <r>
          <rPr>
            <b/>
            <sz val="9"/>
            <color indexed="81"/>
            <rFont val="Tahoma"/>
            <family val="2"/>
          </rPr>
          <t>Kan korrigeras efter behag - beräkningarna anpassar sig.</t>
        </r>
      </text>
    </comment>
    <comment ref="C11" authorId="0" shapeId="0" xr:uid="{80F4C38C-BC1C-4110-8E77-D6EC9C1736B9}">
      <text>
        <r>
          <rPr>
            <b/>
            <sz val="9"/>
            <color indexed="81"/>
            <rFont val="Tahoma"/>
            <family val="2"/>
          </rPr>
          <t>Kan korrigeras efter behag - beräkningarna anpassar sig.</t>
        </r>
        <r>
          <rPr>
            <sz val="9"/>
            <color indexed="81"/>
            <rFont val="Tahoma"/>
            <family val="2"/>
          </rPr>
          <t xml:space="preserve">
</t>
        </r>
      </text>
    </comment>
  </commentList>
</comments>
</file>

<file path=xl/sharedStrings.xml><?xml version="1.0" encoding="utf-8"?>
<sst xmlns="http://schemas.openxmlformats.org/spreadsheetml/2006/main" count="88" uniqueCount="58">
  <si>
    <t>kW</t>
  </si>
  <si>
    <t>Gjutjärn</t>
  </si>
  <si>
    <t>Induktion</t>
  </si>
  <si>
    <t>kr/år</t>
  </si>
  <si>
    <t>kWh/år</t>
  </si>
  <si>
    <t>Induktion minskar värmealstring till köksmiljön</t>
  </si>
  <si>
    <t>Induktion ökar brandsäkerhet</t>
  </si>
  <si>
    <t>kr/kWh</t>
  </si>
  <si>
    <t>År 1</t>
  </si>
  <si>
    <t>År 2</t>
  </si>
  <si>
    <t>År 3</t>
  </si>
  <si>
    <t>År 4</t>
  </si>
  <si>
    <t>År 5</t>
  </si>
  <si>
    <t>År 6</t>
  </si>
  <si>
    <t>År 7</t>
  </si>
  <si>
    <t>År 8</t>
  </si>
  <si>
    <t>År 9</t>
  </si>
  <si>
    <t>År 10</t>
  </si>
  <si>
    <t>År 11</t>
  </si>
  <si>
    <t>År 12</t>
  </si>
  <si>
    <t>År 13</t>
  </si>
  <si>
    <t>År 14</t>
  </si>
  <si>
    <t>År 15</t>
  </si>
  <si>
    <t>Fabrikat 2</t>
  </si>
  <si>
    <t xml:space="preserve">Fabrikat 1 </t>
  </si>
  <si>
    <t xml:space="preserve">Fabrikat 3 </t>
  </si>
  <si>
    <t>Driftåret då induktion återbetalar sig</t>
  </si>
  <si>
    <t>Energianvändning (kWh) aktiv tid</t>
  </si>
  <si>
    <t xml:space="preserve">Fabrikat 2 </t>
  </si>
  <si>
    <t xml:space="preserve">Arbetseffekt (kW) </t>
  </si>
  <si>
    <t xml:space="preserve"> Induktion</t>
  </si>
  <si>
    <t>Motivering till beräkning av energibesparing med induktion</t>
  </si>
  <si>
    <t>Pris [kr]</t>
  </si>
  <si>
    <t>LCC 15 år [kr]</t>
  </si>
  <si>
    <t>Livscykelkostnad (LCC)</t>
  </si>
  <si>
    <t>År innan lönsamt</t>
  </si>
  <si>
    <t>Antal aktiva timmar per dag</t>
  </si>
  <si>
    <t>Procentuell besparing med induktionshäll under aktiv tid</t>
  </si>
  <si>
    <t>Årlig kostnad</t>
  </si>
  <si>
    <t>Ackumulering</t>
  </si>
  <si>
    <t>Fabrikat 3</t>
  </si>
  <si>
    <t>Årlig kostnad [kr]</t>
  </si>
  <si>
    <t>Ackumulering [kr]</t>
  </si>
  <si>
    <t>Total livs-cykelkostnad [kr]</t>
  </si>
  <si>
    <t>Övriga fördelar med induktion</t>
  </si>
  <si>
    <t>Jämförelse av energianvändning och LCC för fyra plattor gjutjärn och induktion</t>
  </si>
  <si>
    <t>Antal aktiva dagar per år</t>
  </si>
  <si>
    <t>Maxeffekt [kW]</t>
  </si>
  <si>
    <t>Besparing med induktion</t>
  </si>
  <si>
    <t>h</t>
  </si>
  <si>
    <t>dagar</t>
  </si>
  <si>
    <t xml:space="preserve">Elpris </t>
  </si>
  <si>
    <t xml:space="preserve">Elanvändning </t>
  </si>
  <si>
    <t xml:space="preserve">Elkostnad </t>
  </si>
  <si>
    <t>-</t>
  </si>
  <si>
    <t>Energimyndigheten testade 2009 induktionshällar och jämförde dem med gjutjärnsspisar. Även om testet har några år på nacken antas relationen för energianvändningen mellan induktion och gjutjärn fortfarande vara ungefär densamma idag. Testet visade att induktionsspisarna använde 40% mindre energi än gjutjärnsspisarna för att värma upp en liter vatten.  Skillnaden blir dock inte lika stor vid längre kokningar, vid exempelvis kokning av pasta använde induktionsspisarna 17% mindre energi. Då det är främst längre kokningar i storkök används därmed 17% lägre energianvändning för induktionsspisar här, vilket arbetseffekterna i de gulmarkerade cellerna C5 och D5 är anpassade för. Den största besparingen med induktionsspisar är dock ofta att de bara använder energi när någonting är på hällen - så besparingen relativt gjutgjärnsspisen är starkt beroende av hur mycket gjutjärnsspisen står på i onödan - så ge den gulmarkerade cellen C8 extra uppmärksamhet och korrigera efter behag, beräkningarna anpassar sig.</t>
  </si>
  <si>
    <t>Besparingsdel 2 - Antal timmar per dag som gjutjärnsspis står på utan att den används</t>
  </si>
  <si>
    <t>Besparingsdel 1 - Effektivare värmeöverföring med induktion - som här tas i beaktning via lägre arbetseffekt.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</si>
</sst>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9"/>
      <color indexed="81"/>
      <name val="Tahoma"/>
      <family val="2"/>
    </font>
    <font>
      <b/>
      <sz val="9"/>
      <color indexed="81"/>
      <name val="Tahoma"/>
      <family val="2"/>
    </font>
    <font>
      <b/>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82">
    <xf numFmtId="0" fontId="0" fillId="0" borderId="0" xfId="0"/>
    <xf numFmtId="0" fontId="2" fillId="0" borderId="0" xfId="0" applyFont="1"/>
    <xf numFmtId="0" fontId="2"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9" fontId="0" fillId="2" borderId="0" xfId="2" applyFont="1" applyFill="1" applyBorder="1"/>
    <xf numFmtId="0" fontId="0" fillId="0" borderId="6" xfId="0" applyBorder="1"/>
    <xf numFmtId="0" fontId="0" fillId="0" borderId="7" xfId="0" applyBorder="1"/>
    <xf numFmtId="0" fontId="0" fillId="0" borderId="8" xfId="0" applyBorder="1"/>
    <xf numFmtId="164" fontId="0" fillId="0" borderId="0" xfId="1" applyNumberFormat="1" applyFont="1" applyBorder="1"/>
    <xf numFmtId="0" fontId="3" fillId="0" borderId="0" xfId="3" applyBorder="1"/>
    <xf numFmtId="0" fontId="2" fillId="0" borderId="4" xfId="0" applyFont="1" applyBorder="1"/>
    <xf numFmtId="164" fontId="2" fillId="0" borderId="0" xfId="0" applyNumberFormat="1" applyFont="1"/>
    <xf numFmtId="164" fontId="0" fillId="0" borderId="7" xfId="0" applyNumberFormat="1" applyBorder="1"/>
    <xf numFmtId="9" fontId="0" fillId="0" borderId="0" xfId="2" applyFont="1" applyBorder="1"/>
    <xf numFmtId="0" fontId="0" fillId="0" borderId="0" xfId="0" applyAlignment="1">
      <alignment horizontal="right"/>
    </xf>
    <xf numFmtId="0" fontId="2" fillId="0" borderId="0" xfId="0" applyFont="1" applyAlignment="1">
      <alignment horizontal="right"/>
    </xf>
    <xf numFmtId="0" fontId="0" fillId="0" borderId="1" xfId="0" applyBorder="1"/>
    <xf numFmtId="164" fontId="0" fillId="0" borderId="5" xfId="1" applyNumberFormat="1" applyFont="1" applyBorder="1"/>
    <xf numFmtId="164" fontId="0" fillId="0" borderId="4" xfId="1" applyNumberFormat="1" applyFont="1" applyBorder="1"/>
    <xf numFmtId="164" fontId="0" fillId="0" borderId="6" xfId="0" applyNumberFormat="1" applyBorder="1"/>
    <xf numFmtId="164" fontId="0" fillId="0" borderId="8" xfId="0" applyNumberFormat="1" applyBorder="1"/>
    <xf numFmtId="0" fontId="0" fillId="0" borderId="9" xfId="0" applyBorder="1"/>
    <xf numFmtId="0" fontId="0" fillId="0" borderId="10" xfId="0" applyBorder="1"/>
    <xf numFmtId="0" fontId="0" fillId="0" borderId="2" xfId="0" applyBorder="1" applyAlignment="1">
      <alignment vertical="top" wrapText="1"/>
    </xf>
    <xf numFmtId="0" fontId="2" fillId="0" borderId="6" xfId="0" applyFont="1" applyBorder="1"/>
    <xf numFmtId="0" fontId="2" fillId="0" borderId="1" xfId="0" applyFont="1" applyBorder="1" applyAlignment="1">
      <alignment horizontal="right"/>
    </xf>
    <xf numFmtId="0" fontId="0" fillId="0" borderId="4" xfId="0" applyBorder="1" applyAlignment="1">
      <alignment horizontal="right"/>
    </xf>
    <xf numFmtId="164" fontId="0" fillId="0" borderId="0" xfId="0" applyNumberFormat="1"/>
    <xf numFmtId="164" fontId="4" fillId="0" borderId="0" xfId="0" applyNumberFormat="1" applyFont="1"/>
    <xf numFmtId="164" fontId="4" fillId="0" borderId="5" xfId="0" applyNumberFormat="1" applyFont="1" applyBorder="1"/>
    <xf numFmtId="0" fontId="2" fillId="0" borderId="7" xfId="0" applyFont="1" applyBorder="1"/>
    <xf numFmtId="164" fontId="0" fillId="0" borderId="4" xfId="0" applyNumberFormat="1" applyBorder="1"/>
    <xf numFmtId="0" fontId="2" fillId="0" borderId="8" xfId="0" applyFont="1" applyBorder="1"/>
    <xf numFmtId="0" fontId="4" fillId="0" borderId="1" xfId="0" applyFont="1" applyBorder="1"/>
    <xf numFmtId="0" fontId="4" fillId="0" borderId="2" xfId="0" applyFont="1" applyBorder="1"/>
    <xf numFmtId="0" fontId="4" fillId="0" borderId="3" xfId="0" applyFont="1" applyBorder="1"/>
    <xf numFmtId="164" fontId="4" fillId="0" borderId="7" xfId="0" applyNumberFormat="1" applyFont="1" applyBorder="1"/>
    <xf numFmtId="164" fontId="4" fillId="0" borderId="8" xfId="0" applyNumberFormat="1" applyFont="1" applyBorder="1"/>
    <xf numFmtId="0" fontId="2" fillId="0" borderId="2" xfId="0" applyFont="1" applyBorder="1"/>
    <xf numFmtId="9" fontId="2" fillId="0" borderId="0" xfId="2" applyFont="1" applyBorder="1"/>
    <xf numFmtId="9" fontId="2" fillId="0" borderId="7" xfId="2" applyFont="1" applyBorder="1"/>
    <xf numFmtId="0" fontId="2" fillId="2" borderId="0" xfId="0" applyFont="1" applyFill="1"/>
    <xf numFmtId="0" fontId="0" fillId="0" borderId="9" xfId="0" applyBorder="1" applyAlignment="1">
      <alignment horizontal="right"/>
    </xf>
    <xf numFmtId="0" fontId="0" fillId="0" borderId="11" xfId="0" applyBorder="1" applyAlignment="1">
      <alignment horizontal="right"/>
    </xf>
    <xf numFmtId="0" fontId="0" fillId="0" borderId="10" xfId="0" applyBorder="1" applyAlignment="1">
      <alignment horizontal="right"/>
    </xf>
    <xf numFmtId="0" fontId="0" fillId="0" borderId="0" xfId="0" applyAlignment="1">
      <alignment horizontal="center"/>
    </xf>
    <xf numFmtId="0" fontId="0" fillId="2" borderId="0" xfId="0" applyFill="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0" fillId="0" borderId="4" xfId="0" applyBorder="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164" fontId="2" fillId="0" borderId="6" xfId="0" applyNumberFormat="1"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xf>
    <xf numFmtId="164" fontId="2" fillId="0" borderId="6" xfId="0" applyNumberFormat="1" applyFont="1" applyBorder="1" applyAlignment="1">
      <alignment vertical="center"/>
    </xf>
    <xf numFmtId="0" fontId="2" fillId="0" borderId="8" xfId="0" applyFont="1" applyBorder="1" applyAlignment="1">
      <alignment vertical="center"/>
    </xf>
    <xf numFmtId="164" fontId="2" fillId="0" borderId="0" xfId="0" applyNumberFormat="1" applyFont="1" applyAlignment="1">
      <alignment horizontal="center" vertical="center"/>
    </xf>
    <xf numFmtId="164" fontId="2" fillId="0" borderId="7" xfId="0" applyNumberFormat="1" applyFont="1" applyBorder="1" applyAlignment="1">
      <alignment horizontal="center" vertical="center"/>
    </xf>
    <xf numFmtId="0" fontId="0" fillId="0" borderId="11" xfId="0" applyBorder="1" applyAlignment="1">
      <alignment horizontal="center" wrapText="1"/>
    </xf>
    <xf numFmtId="0" fontId="0" fillId="0" borderId="10" xfId="0" applyBorder="1" applyAlignment="1">
      <alignment horizontal="center" wrapText="1"/>
    </xf>
    <xf numFmtId="164" fontId="2" fillId="0" borderId="1"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4" xfId="0" applyNumberFormat="1" applyFont="1" applyBorder="1" applyAlignment="1">
      <alignment horizontal="center" vertical="center"/>
    </xf>
    <xf numFmtId="0" fontId="2" fillId="0" borderId="4" xfId="0" applyFont="1" applyBorder="1" applyAlignment="1">
      <alignment horizontal="center" wrapText="1"/>
    </xf>
    <xf numFmtId="0" fontId="2" fillId="0" borderId="4" xfId="0" applyFont="1" applyBorder="1" applyAlignment="1">
      <alignment wrapText="1"/>
    </xf>
    <xf numFmtId="0" fontId="0" fillId="0" borderId="4" xfId="0" applyBorder="1" applyAlignment="1">
      <alignment vertical="top"/>
    </xf>
    <xf numFmtId="0" fontId="0" fillId="0" borderId="0"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4" fillId="0" borderId="0" xfId="0" applyFont="1" applyBorder="1"/>
    <xf numFmtId="0" fontId="7" fillId="0" borderId="0" xfId="0" applyFont="1" applyBorder="1"/>
    <xf numFmtId="0" fontId="0" fillId="0" borderId="0" xfId="0" applyBorder="1"/>
    <xf numFmtId="0" fontId="4" fillId="0" borderId="0" xfId="0" applyFont="1" applyBorder="1" applyAlignment="1">
      <alignment horizontal="center"/>
    </xf>
    <xf numFmtId="0" fontId="0" fillId="0" borderId="0" xfId="0" applyBorder="1" applyAlignment="1">
      <alignment vertical="top" wrapText="1"/>
    </xf>
    <xf numFmtId="0" fontId="0" fillId="0" borderId="4" xfId="0" applyBorder="1" applyAlignment="1">
      <alignment vertical="top" wrapText="1"/>
    </xf>
  </cellXfs>
  <cellStyles count="4">
    <cellStyle name="Comma" xfId="1" builtinId="3"/>
    <cellStyle name="Hyperlink" xfId="3" builtinId="8"/>
    <cellStyle name="Normal" xfId="0" builtinId="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90759-000C-43F9-A36F-B2F629E4D8D3}">
  <dimension ref="B1:L51"/>
  <sheetViews>
    <sheetView tabSelected="1" zoomScale="115" zoomScaleNormal="115" workbookViewId="0">
      <selection activeCell="K21" sqref="K21"/>
    </sheetView>
  </sheetViews>
  <sheetFormatPr defaultRowHeight="14.5" x14ac:dyDescent="0.35"/>
  <cols>
    <col min="1" max="1" width="3.81640625" customWidth="1"/>
    <col min="2" max="2" width="37.453125" customWidth="1"/>
    <col min="3" max="3" width="11.08984375" customWidth="1"/>
    <col min="4" max="4" width="10.54296875" customWidth="1"/>
    <col min="5" max="5" width="11" customWidth="1"/>
    <col min="6" max="6" width="11.7265625" customWidth="1"/>
    <col min="7" max="7" width="16.08984375" customWidth="1"/>
    <col min="8" max="8" width="11.453125" customWidth="1"/>
    <col min="9" max="9" width="11.6328125" customWidth="1"/>
    <col min="10" max="10" width="13.7265625" customWidth="1"/>
    <col min="11" max="12" width="14" customWidth="1"/>
    <col min="13" max="13" width="21.90625" customWidth="1"/>
    <col min="14" max="14" width="14.453125" customWidth="1"/>
    <col min="15" max="15" width="12.54296875" bestFit="1" customWidth="1"/>
    <col min="16" max="16" width="12.81640625" bestFit="1" customWidth="1"/>
    <col min="17" max="17" width="14.90625" customWidth="1"/>
  </cols>
  <sheetData>
    <row r="1" spans="2:12" x14ac:dyDescent="0.35">
      <c r="B1" s="1" t="s">
        <v>45</v>
      </c>
    </row>
    <row r="2" spans="2:12" x14ac:dyDescent="0.35">
      <c r="L2" s="78"/>
    </row>
    <row r="3" spans="2:12" x14ac:dyDescent="0.35">
      <c r="B3" s="2"/>
      <c r="C3" s="41" t="s">
        <v>1</v>
      </c>
      <c r="D3" s="41" t="s">
        <v>2</v>
      </c>
      <c r="E3" s="3"/>
      <c r="F3" s="2" t="s">
        <v>31</v>
      </c>
      <c r="G3" s="3"/>
      <c r="H3" s="3"/>
      <c r="I3" s="3"/>
      <c r="J3" s="3"/>
      <c r="K3" s="3"/>
      <c r="L3" s="5"/>
    </row>
    <row r="4" spans="2:12" x14ac:dyDescent="0.35">
      <c r="B4" s="5" t="s">
        <v>47</v>
      </c>
      <c r="C4" s="48">
        <v>15</v>
      </c>
      <c r="D4" s="48"/>
      <c r="E4" t="s">
        <v>0</v>
      </c>
      <c r="F4" s="55" t="s">
        <v>55</v>
      </c>
      <c r="G4" s="73"/>
      <c r="H4" s="73"/>
      <c r="I4" s="73"/>
      <c r="J4" s="73"/>
      <c r="K4" s="73"/>
      <c r="L4" s="72"/>
    </row>
    <row r="5" spans="2:12" ht="42.5" customHeight="1" x14ac:dyDescent="0.35">
      <c r="B5" s="71" t="s">
        <v>57</v>
      </c>
      <c r="C5" s="7">
        <v>0.65</v>
      </c>
      <c r="D5" s="7">
        <v>0.54</v>
      </c>
      <c r="F5" s="55"/>
      <c r="G5" s="73"/>
      <c r="H5" s="73"/>
      <c r="I5" s="73"/>
      <c r="J5" s="73"/>
      <c r="K5" s="73"/>
      <c r="L5" s="72"/>
    </row>
    <row r="6" spans="2:12" x14ac:dyDescent="0.35">
      <c r="B6" s="5"/>
      <c r="F6" s="55"/>
      <c r="G6" s="73"/>
      <c r="H6" s="73"/>
      <c r="I6" s="73"/>
      <c r="J6" s="73"/>
      <c r="K6" s="73"/>
      <c r="L6" s="72"/>
    </row>
    <row r="7" spans="2:12" x14ac:dyDescent="0.35">
      <c r="B7" s="5" t="s">
        <v>36</v>
      </c>
      <c r="C7" s="48">
        <v>3</v>
      </c>
      <c r="D7" s="48"/>
      <c r="E7" t="s">
        <v>49</v>
      </c>
      <c r="F7" s="55"/>
      <c r="G7" s="73"/>
      <c r="H7" s="73"/>
      <c r="I7" s="73"/>
      <c r="J7" s="73"/>
      <c r="K7" s="73"/>
      <c r="L7" s="72"/>
    </row>
    <row r="8" spans="2:12" ht="32.5" customHeight="1" x14ac:dyDescent="0.35">
      <c r="B8" s="70" t="s">
        <v>56</v>
      </c>
      <c r="C8" s="44">
        <v>4</v>
      </c>
      <c r="D8">
        <v>0</v>
      </c>
      <c r="E8" t="s">
        <v>49</v>
      </c>
      <c r="F8" s="55"/>
      <c r="G8" s="73"/>
      <c r="H8" s="73"/>
      <c r="I8" s="73"/>
      <c r="J8" s="73"/>
      <c r="K8" s="73"/>
      <c r="L8" s="72"/>
    </row>
    <row r="9" spans="2:12" x14ac:dyDescent="0.35">
      <c r="B9" s="5" t="s">
        <v>46</v>
      </c>
      <c r="C9" s="48">
        <v>200</v>
      </c>
      <c r="D9" s="48"/>
      <c r="E9" t="s">
        <v>50</v>
      </c>
      <c r="F9" s="55"/>
      <c r="G9" s="73"/>
      <c r="H9" s="73"/>
      <c r="I9" s="73"/>
      <c r="J9" s="73"/>
      <c r="K9" s="73"/>
      <c r="L9" s="72"/>
    </row>
    <row r="10" spans="2:12" x14ac:dyDescent="0.35">
      <c r="B10" s="5"/>
      <c r="F10" s="55"/>
      <c r="G10" s="73"/>
      <c r="H10" s="73"/>
      <c r="I10" s="73"/>
      <c r="J10" s="73"/>
      <c r="K10" s="73"/>
      <c r="L10" s="72"/>
    </row>
    <row r="11" spans="2:12" x14ac:dyDescent="0.35">
      <c r="B11" s="5" t="s">
        <v>51</v>
      </c>
      <c r="C11" s="49">
        <v>2</v>
      </c>
      <c r="D11" s="49"/>
      <c r="E11" t="s">
        <v>7</v>
      </c>
      <c r="F11" s="74"/>
      <c r="G11" s="75"/>
      <c r="H11" s="75"/>
      <c r="I11" s="75"/>
      <c r="J11" s="75"/>
      <c r="K11" s="75"/>
      <c r="L11" s="72"/>
    </row>
    <row r="12" spans="2:12" x14ac:dyDescent="0.35">
      <c r="B12" s="5" t="s">
        <v>52</v>
      </c>
      <c r="C12" s="11">
        <f>C4*C5*(C7+C8)*C9</f>
        <v>13650</v>
      </c>
      <c r="D12" s="11">
        <f>C4*D5*(C7+D8)*C9</f>
        <v>4860.0000000000009</v>
      </c>
      <c r="E12" t="s">
        <v>4</v>
      </c>
      <c r="F12" s="52" t="s">
        <v>29</v>
      </c>
      <c r="G12" s="53"/>
      <c r="H12" s="26"/>
      <c r="I12" s="26"/>
      <c r="J12" s="26"/>
      <c r="K12" s="26"/>
      <c r="L12" s="81"/>
    </row>
    <row r="13" spans="2:12" x14ac:dyDescent="0.35">
      <c r="B13" s="5" t="s">
        <v>53</v>
      </c>
      <c r="C13" s="11">
        <f>C12*C11</f>
        <v>27300</v>
      </c>
      <c r="D13" s="11">
        <f>D12*C11</f>
        <v>9720.0000000000018</v>
      </c>
      <c r="E13" t="s">
        <v>3</v>
      </c>
      <c r="F13" s="5" t="s">
        <v>1</v>
      </c>
      <c r="G13" s="76" t="s">
        <v>30</v>
      </c>
      <c r="H13" s="77" t="s">
        <v>37</v>
      </c>
      <c r="I13" s="78"/>
      <c r="J13" s="78"/>
      <c r="K13" s="80"/>
      <c r="L13" s="81"/>
    </row>
    <row r="14" spans="2:12" x14ac:dyDescent="0.35">
      <c r="B14" s="5"/>
      <c r="C14" s="11"/>
      <c r="E14" s="12"/>
      <c r="F14" s="5">
        <f>C4*C5</f>
        <v>9.75</v>
      </c>
      <c r="G14" s="78">
        <f>D5*C4</f>
        <v>8.1000000000000014</v>
      </c>
      <c r="H14" s="42">
        <f>(F14-G14)/F14</f>
        <v>0.16923076923076907</v>
      </c>
      <c r="I14" s="78"/>
      <c r="J14" s="78"/>
      <c r="K14" s="78"/>
      <c r="L14" s="5"/>
    </row>
    <row r="15" spans="2:12" x14ac:dyDescent="0.35">
      <c r="B15" s="13" t="s">
        <v>48</v>
      </c>
      <c r="C15" t="s">
        <v>54</v>
      </c>
      <c r="D15" s="30">
        <f>C12-D12</f>
        <v>8790</v>
      </c>
      <c r="E15" t="s">
        <v>4</v>
      </c>
      <c r="F15" s="54" t="s">
        <v>27</v>
      </c>
      <c r="G15" s="79"/>
      <c r="H15" s="78"/>
      <c r="I15" s="78"/>
      <c r="J15" s="78"/>
      <c r="K15" s="78"/>
      <c r="L15" s="5"/>
    </row>
    <row r="16" spans="2:12" x14ac:dyDescent="0.35">
      <c r="B16" s="5"/>
      <c r="C16" t="s">
        <v>54</v>
      </c>
      <c r="D16" s="30">
        <f>D15*C11</f>
        <v>17580</v>
      </c>
      <c r="E16" t="s">
        <v>3</v>
      </c>
      <c r="F16" s="5" t="s">
        <v>1</v>
      </c>
      <c r="G16" s="76" t="s">
        <v>30</v>
      </c>
      <c r="H16" s="78"/>
      <c r="I16" s="78"/>
      <c r="J16" s="78"/>
      <c r="K16" s="78"/>
      <c r="L16" s="5"/>
    </row>
    <row r="17" spans="2:12" x14ac:dyDescent="0.35">
      <c r="B17" s="8"/>
      <c r="C17" s="9"/>
      <c r="D17" s="9"/>
      <c r="E17" s="9"/>
      <c r="F17" s="8">
        <f>C4*C5*C7</f>
        <v>29.25</v>
      </c>
      <c r="G17" s="9">
        <f>C4*D5*C7</f>
        <v>24.300000000000004</v>
      </c>
      <c r="H17" s="43">
        <f>(F17-G17)/F17</f>
        <v>0.16923076923076907</v>
      </c>
      <c r="I17" s="9"/>
      <c r="J17" s="9"/>
      <c r="K17" s="9"/>
      <c r="L17" s="5"/>
    </row>
    <row r="18" spans="2:12" x14ac:dyDescent="0.35">
      <c r="B18" s="8"/>
      <c r="C18" s="9"/>
      <c r="D18" s="9"/>
      <c r="E18" s="9"/>
      <c r="F18" s="9"/>
      <c r="L18" s="78"/>
    </row>
    <row r="19" spans="2:12" x14ac:dyDescent="0.35">
      <c r="B19" s="50" t="s">
        <v>34</v>
      </c>
      <c r="C19" s="56" t="s">
        <v>24</v>
      </c>
      <c r="D19" s="57"/>
      <c r="E19" s="56" t="s">
        <v>23</v>
      </c>
      <c r="F19" s="57"/>
      <c r="G19" s="56" t="s">
        <v>25</v>
      </c>
      <c r="H19" s="60"/>
    </row>
    <row r="20" spans="2:12" x14ac:dyDescent="0.35">
      <c r="B20" s="51"/>
      <c r="C20" s="8" t="s">
        <v>1</v>
      </c>
      <c r="D20" s="9" t="s">
        <v>2</v>
      </c>
      <c r="E20" s="8" t="s">
        <v>1</v>
      </c>
      <c r="F20" s="9" t="s">
        <v>2</v>
      </c>
      <c r="G20" s="8" t="s">
        <v>1</v>
      </c>
      <c r="H20" s="10" t="s">
        <v>2</v>
      </c>
    </row>
    <row r="21" spans="2:12" x14ac:dyDescent="0.35">
      <c r="B21" s="24" t="s">
        <v>32</v>
      </c>
      <c r="C21" s="21">
        <v>30000</v>
      </c>
      <c r="D21" s="11">
        <v>75000</v>
      </c>
      <c r="E21" s="21">
        <v>33000</v>
      </c>
      <c r="F21" s="20">
        <v>90000</v>
      </c>
      <c r="G21" s="11">
        <v>32000</v>
      </c>
      <c r="H21" s="20">
        <v>105000</v>
      </c>
    </row>
    <row r="22" spans="2:12" x14ac:dyDescent="0.35">
      <c r="B22" s="25" t="s">
        <v>33</v>
      </c>
      <c r="C22" s="22">
        <f>'LCC-beräkningar'!C20</f>
        <v>439500</v>
      </c>
      <c r="D22" s="15">
        <f>'LCC-beräkningar'!E20</f>
        <v>220800</v>
      </c>
      <c r="E22" s="22">
        <f>'LCC-beräkningar'!H20</f>
        <v>442500</v>
      </c>
      <c r="F22" s="23">
        <f>'LCC-beräkningar'!J20</f>
        <v>235800</v>
      </c>
      <c r="G22" s="15">
        <f>'LCC-beräkningar'!M20</f>
        <v>441500</v>
      </c>
      <c r="H22" s="23">
        <f>'LCC-beräkningar'!O20</f>
        <v>250800</v>
      </c>
    </row>
    <row r="23" spans="2:12" x14ac:dyDescent="0.35">
      <c r="B23" s="27" t="s">
        <v>26</v>
      </c>
      <c r="C23" s="58">
        <f>SUM('LCC-beräkningar'!G5:G19)+1</f>
        <v>3</v>
      </c>
      <c r="D23" s="59"/>
      <c r="E23" s="58">
        <f>SUM('LCC-beräkningar'!L5:L19)+1</f>
        <v>4</v>
      </c>
      <c r="F23" s="59"/>
      <c r="G23" s="61">
        <f>SUM('LCC-beräkningar'!Q5:Q19)+1</f>
        <v>5</v>
      </c>
      <c r="H23" s="62"/>
    </row>
    <row r="25" spans="2:12" x14ac:dyDescent="0.35">
      <c r="B25" s="2" t="s">
        <v>44</v>
      </c>
      <c r="C25" s="19" t="s">
        <v>6</v>
      </c>
      <c r="D25" s="3"/>
      <c r="E25" s="3"/>
      <c r="F25" s="3"/>
      <c r="G25" s="3"/>
      <c r="H25" s="4"/>
    </row>
    <row r="26" spans="2:12" x14ac:dyDescent="0.35">
      <c r="B26" s="8"/>
      <c r="C26" s="8" t="s">
        <v>5</v>
      </c>
      <c r="D26" s="9"/>
      <c r="E26" s="9"/>
      <c r="F26" s="9"/>
      <c r="G26" s="9"/>
      <c r="H26" s="10"/>
    </row>
    <row r="29" spans="2:12" x14ac:dyDescent="0.35">
      <c r="B29" s="17"/>
    </row>
    <row r="50" spans="2:5" x14ac:dyDescent="0.35">
      <c r="B50" s="18"/>
      <c r="C50" s="14"/>
      <c r="E50" s="11"/>
    </row>
    <row r="51" spans="2:5" x14ac:dyDescent="0.35">
      <c r="B51" s="18"/>
      <c r="C51" s="14"/>
      <c r="E51" s="16"/>
    </row>
  </sheetData>
  <mergeCells count="14">
    <mergeCell ref="F12:G12"/>
    <mergeCell ref="F15:G15"/>
    <mergeCell ref="C19:D19"/>
    <mergeCell ref="C23:D23"/>
    <mergeCell ref="G19:H19"/>
    <mergeCell ref="E23:F23"/>
    <mergeCell ref="E19:F19"/>
    <mergeCell ref="G23:H23"/>
    <mergeCell ref="F4:K11"/>
    <mergeCell ref="C4:D4"/>
    <mergeCell ref="C7:D7"/>
    <mergeCell ref="C9:D9"/>
    <mergeCell ref="C11:D11"/>
    <mergeCell ref="B19:B2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5AD48-7BC7-42B0-88C3-2048BDD35B84}">
  <dimension ref="B2:Q21"/>
  <sheetViews>
    <sheetView workbookViewId="0">
      <selection activeCell="E30" sqref="E30"/>
    </sheetView>
  </sheetViews>
  <sheetFormatPr defaultRowHeight="14.5" x14ac:dyDescent="0.35"/>
  <cols>
    <col min="1" max="1" width="4.453125" customWidth="1"/>
    <col min="2" max="2" width="14.453125" customWidth="1"/>
    <col min="3" max="3" width="15.6328125" bestFit="1" customWidth="1"/>
    <col min="4" max="4" width="16.08984375" bestFit="1" customWidth="1"/>
    <col min="5" max="5" width="15.6328125" bestFit="1" customWidth="1"/>
    <col min="6" max="6" width="16.08984375" bestFit="1" customWidth="1"/>
    <col min="7" max="7" width="15.36328125" bestFit="1" customWidth="1"/>
    <col min="8" max="8" width="12.1796875" bestFit="1" customWidth="1"/>
    <col min="9" max="9" width="12.6328125" bestFit="1" customWidth="1"/>
    <col min="10" max="10" width="12.1796875" bestFit="1" customWidth="1"/>
    <col min="11" max="11" width="12.6328125" bestFit="1" customWidth="1"/>
    <col min="12" max="12" width="15.36328125" bestFit="1" customWidth="1"/>
    <col min="13" max="13" width="12.1796875" bestFit="1" customWidth="1"/>
    <col min="14" max="14" width="12.6328125" bestFit="1" customWidth="1"/>
    <col min="15" max="15" width="12.1796875" bestFit="1" customWidth="1"/>
    <col min="16" max="16" width="12.6328125" bestFit="1" customWidth="1"/>
    <col min="17" max="17" width="15.36328125" bestFit="1" customWidth="1"/>
  </cols>
  <sheetData>
    <row r="2" spans="2:17" x14ac:dyDescent="0.35">
      <c r="B2" s="28"/>
      <c r="C2" s="56" t="s">
        <v>24</v>
      </c>
      <c r="D2" s="57"/>
      <c r="E2" s="57"/>
      <c r="F2" s="57"/>
      <c r="G2" s="60"/>
      <c r="H2" s="56" t="s">
        <v>28</v>
      </c>
      <c r="I2" s="57"/>
      <c r="J2" s="57"/>
      <c r="K2" s="57"/>
      <c r="L2" s="60"/>
      <c r="M2" s="56" t="s">
        <v>40</v>
      </c>
      <c r="N2" s="57"/>
      <c r="O2" s="57"/>
      <c r="P2" s="57"/>
      <c r="Q2" s="60"/>
    </row>
    <row r="3" spans="2:17" x14ac:dyDescent="0.35">
      <c r="B3" s="29"/>
      <c r="C3" s="56" t="s">
        <v>1</v>
      </c>
      <c r="D3" s="57"/>
      <c r="E3" s="56" t="s">
        <v>2</v>
      </c>
      <c r="F3" s="57"/>
      <c r="G3" s="60"/>
      <c r="H3" s="57" t="s">
        <v>1</v>
      </c>
      <c r="I3" s="57"/>
      <c r="J3" s="56" t="s">
        <v>2</v>
      </c>
      <c r="K3" s="57"/>
      <c r="L3" s="60"/>
      <c r="M3" s="56" t="s">
        <v>1</v>
      </c>
      <c r="N3" s="57"/>
      <c r="O3" s="56" t="s">
        <v>2</v>
      </c>
      <c r="P3" s="57"/>
      <c r="Q3" s="60"/>
    </row>
    <row r="4" spans="2:17" x14ac:dyDescent="0.35">
      <c r="B4" s="45"/>
      <c r="C4" s="36" t="s">
        <v>41</v>
      </c>
      <c r="D4" s="37" t="s">
        <v>42</v>
      </c>
      <c r="E4" s="36" t="s">
        <v>41</v>
      </c>
      <c r="F4" s="37" t="s">
        <v>42</v>
      </c>
      <c r="G4" s="38" t="s">
        <v>35</v>
      </c>
      <c r="H4" s="37" t="s">
        <v>38</v>
      </c>
      <c r="I4" s="37" t="s">
        <v>39</v>
      </c>
      <c r="J4" s="36" t="s">
        <v>38</v>
      </c>
      <c r="K4" s="37" t="s">
        <v>39</v>
      </c>
      <c r="L4" s="38" t="s">
        <v>35</v>
      </c>
      <c r="M4" s="36" t="s">
        <v>38</v>
      </c>
      <c r="N4" s="37" t="s">
        <v>39</v>
      </c>
      <c r="O4" s="36" t="s">
        <v>38</v>
      </c>
      <c r="P4" s="37" t="s">
        <v>39</v>
      </c>
      <c r="Q4" s="38" t="s">
        <v>35</v>
      </c>
    </row>
    <row r="5" spans="2:17" x14ac:dyDescent="0.35">
      <c r="B5" s="46" t="s">
        <v>8</v>
      </c>
      <c r="C5" s="34">
        <f>Översikt!C21+Översikt!C13</f>
        <v>57300</v>
      </c>
      <c r="D5" s="31">
        <f>SUM(C5)</f>
        <v>57300</v>
      </c>
      <c r="E5" s="34">
        <f>Översikt!D21+Översikt!D13</f>
        <v>84720</v>
      </c>
      <c r="F5" s="31">
        <f>SUM(E5)</f>
        <v>84720</v>
      </c>
      <c r="G5" s="32">
        <f t="shared" ref="G5:G19" si="0">IF(F5&gt;D5,1,0)</f>
        <v>1</v>
      </c>
      <c r="H5" s="30">
        <f>Översikt!E21+Översikt!C13</f>
        <v>60300</v>
      </c>
      <c r="I5" s="31">
        <f>SUM(H5)</f>
        <v>60300</v>
      </c>
      <c r="J5" s="34">
        <f>Översikt!F21+Översikt!D13</f>
        <v>99720</v>
      </c>
      <c r="K5" s="31">
        <f>SUM(J5)</f>
        <v>99720</v>
      </c>
      <c r="L5" s="32">
        <f t="shared" ref="L5:L19" si="1">IF(K5&gt;I5,1,0)</f>
        <v>1</v>
      </c>
      <c r="M5" s="34">
        <f>Översikt!G21+Översikt!C13</f>
        <v>59300</v>
      </c>
      <c r="N5" s="31">
        <f>SUM(M5)</f>
        <v>59300</v>
      </c>
      <c r="O5" s="34">
        <f>Översikt!H21+Översikt!D13</f>
        <v>114720</v>
      </c>
      <c r="P5" s="31">
        <f>SUM(O5)</f>
        <v>114720</v>
      </c>
      <c r="Q5" s="32">
        <f t="shared" ref="Q5:Q19" si="2">IF(P5&gt;N5,1,0)</f>
        <v>1</v>
      </c>
    </row>
    <row r="6" spans="2:17" x14ac:dyDescent="0.35">
      <c r="B6" s="46" t="s">
        <v>9</v>
      </c>
      <c r="C6" s="34">
        <f>Översikt!$C$13</f>
        <v>27300</v>
      </c>
      <c r="D6" s="31">
        <f>SUM(C5:C6)</f>
        <v>84600</v>
      </c>
      <c r="E6" s="34">
        <f>Översikt!$D$13</f>
        <v>9720.0000000000018</v>
      </c>
      <c r="F6" s="31">
        <f>SUM(E5:E6)</f>
        <v>94440</v>
      </c>
      <c r="G6" s="32">
        <f t="shared" si="0"/>
        <v>1</v>
      </c>
      <c r="H6" s="30">
        <f>Översikt!$C$13</f>
        <v>27300</v>
      </c>
      <c r="I6" s="31">
        <f>SUM(H5:H6)</f>
        <v>87600</v>
      </c>
      <c r="J6" s="34">
        <f>Översikt!$D$13</f>
        <v>9720.0000000000018</v>
      </c>
      <c r="K6" s="31">
        <f>SUM(J5:J6)</f>
        <v>109440</v>
      </c>
      <c r="L6" s="32">
        <f t="shared" si="1"/>
        <v>1</v>
      </c>
      <c r="M6" s="34">
        <f>Översikt!$C$13</f>
        <v>27300</v>
      </c>
      <c r="N6" s="31">
        <f>SUM(M5:M6)</f>
        <v>86600</v>
      </c>
      <c r="O6" s="34">
        <f>Översikt!$D$13</f>
        <v>9720.0000000000018</v>
      </c>
      <c r="P6" s="31">
        <f>SUM(O5:O6)</f>
        <v>124440</v>
      </c>
      <c r="Q6" s="32">
        <f t="shared" si="2"/>
        <v>1</v>
      </c>
    </row>
    <row r="7" spans="2:17" x14ac:dyDescent="0.35">
      <c r="B7" s="46" t="s">
        <v>10</v>
      </c>
      <c r="C7" s="34">
        <f>Översikt!$C$13</f>
        <v>27300</v>
      </c>
      <c r="D7" s="31">
        <f>SUM(C5:C7)</f>
        <v>111900</v>
      </c>
      <c r="E7" s="34">
        <f>Översikt!$D$13</f>
        <v>9720.0000000000018</v>
      </c>
      <c r="F7" s="31">
        <f>SUM(E5:E7)</f>
        <v>104160</v>
      </c>
      <c r="G7" s="32">
        <f t="shared" si="0"/>
        <v>0</v>
      </c>
      <c r="H7" s="30">
        <f>Översikt!$C$13</f>
        <v>27300</v>
      </c>
      <c r="I7" s="31">
        <f>SUM(H5:H7)</f>
        <v>114900</v>
      </c>
      <c r="J7" s="34">
        <f>Översikt!$D$13</f>
        <v>9720.0000000000018</v>
      </c>
      <c r="K7" s="31">
        <f>SUM(J5:J7)</f>
        <v>119160</v>
      </c>
      <c r="L7" s="32">
        <f t="shared" si="1"/>
        <v>1</v>
      </c>
      <c r="M7" s="34">
        <f>Översikt!$C$13</f>
        <v>27300</v>
      </c>
      <c r="N7" s="31">
        <f>SUM(M5:M7)</f>
        <v>113900</v>
      </c>
      <c r="O7" s="34">
        <f>Översikt!$D$13</f>
        <v>9720.0000000000018</v>
      </c>
      <c r="P7" s="31">
        <f>SUM(O5:O7)</f>
        <v>134160</v>
      </c>
      <c r="Q7" s="32">
        <f t="shared" si="2"/>
        <v>1</v>
      </c>
    </row>
    <row r="8" spans="2:17" x14ac:dyDescent="0.35">
      <c r="B8" s="46" t="s">
        <v>11</v>
      </c>
      <c r="C8" s="34">
        <f>Översikt!$C$13</f>
        <v>27300</v>
      </c>
      <c r="D8" s="31">
        <f>SUM(C5:C8)</f>
        <v>139200</v>
      </c>
      <c r="E8" s="34">
        <f>Översikt!$D$13</f>
        <v>9720.0000000000018</v>
      </c>
      <c r="F8" s="31">
        <f>SUM(E5:E8)</f>
        <v>113880</v>
      </c>
      <c r="G8" s="32">
        <f t="shared" si="0"/>
        <v>0</v>
      </c>
      <c r="H8" s="30">
        <f>Översikt!$C$13</f>
        <v>27300</v>
      </c>
      <c r="I8" s="31">
        <f>SUM(H5:H8)</f>
        <v>142200</v>
      </c>
      <c r="J8" s="34">
        <f>Översikt!$D$13</f>
        <v>9720.0000000000018</v>
      </c>
      <c r="K8" s="31">
        <f>SUM(J5:J8)</f>
        <v>128880</v>
      </c>
      <c r="L8" s="32">
        <f t="shared" si="1"/>
        <v>0</v>
      </c>
      <c r="M8" s="34">
        <f>Översikt!$C$13</f>
        <v>27300</v>
      </c>
      <c r="N8" s="31">
        <f>SUM(M5:M8)</f>
        <v>141200</v>
      </c>
      <c r="O8" s="34">
        <f>Översikt!$D$13</f>
        <v>9720.0000000000018</v>
      </c>
      <c r="P8" s="31">
        <f>SUM(O5:O8)</f>
        <v>143880</v>
      </c>
      <c r="Q8" s="32">
        <f t="shared" si="2"/>
        <v>1</v>
      </c>
    </row>
    <row r="9" spans="2:17" x14ac:dyDescent="0.35">
      <c r="B9" s="46" t="s">
        <v>12</v>
      </c>
      <c r="C9" s="34">
        <f>Översikt!$C$13</f>
        <v>27300</v>
      </c>
      <c r="D9" s="31">
        <f>SUM(C5:C9)</f>
        <v>166500</v>
      </c>
      <c r="E9" s="34">
        <f>Översikt!$D$13</f>
        <v>9720.0000000000018</v>
      </c>
      <c r="F9" s="31">
        <f>SUM(E5:E9)</f>
        <v>123600</v>
      </c>
      <c r="G9" s="32">
        <f t="shared" si="0"/>
        <v>0</v>
      </c>
      <c r="H9" s="30">
        <f>Översikt!$C$13</f>
        <v>27300</v>
      </c>
      <c r="I9" s="31">
        <f>SUM(H5:H9)</f>
        <v>169500</v>
      </c>
      <c r="J9" s="34">
        <f>Översikt!$D$13</f>
        <v>9720.0000000000018</v>
      </c>
      <c r="K9" s="31">
        <f>SUM(J5:J9)</f>
        <v>138600</v>
      </c>
      <c r="L9" s="32">
        <f t="shared" si="1"/>
        <v>0</v>
      </c>
      <c r="M9" s="34">
        <f>Översikt!$C$13</f>
        <v>27300</v>
      </c>
      <c r="N9" s="31">
        <f>SUM(M5:M9)</f>
        <v>168500</v>
      </c>
      <c r="O9" s="34">
        <f>Översikt!$D$13</f>
        <v>9720.0000000000018</v>
      </c>
      <c r="P9" s="31">
        <f>SUM(O5:O9)</f>
        <v>153600</v>
      </c>
      <c r="Q9" s="32">
        <f t="shared" si="2"/>
        <v>0</v>
      </c>
    </row>
    <row r="10" spans="2:17" x14ac:dyDescent="0.35">
      <c r="B10" s="46" t="s">
        <v>13</v>
      </c>
      <c r="C10" s="34">
        <f>Översikt!$C$13</f>
        <v>27300</v>
      </c>
      <c r="D10" s="31">
        <f>SUM(C5:C10)</f>
        <v>193800</v>
      </c>
      <c r="E10" s="34">
        <f>Översikt!$D$13</f>
        <v>9720.0000000000018</v>
      </c>
      <c r="F10" s="31">
        <f>SUM(E5:E10)</f>
        <v>133320</v>
      </c>
      <c r="G10" s="32">
        <f t="shared" si="0"/>
        <v>0</v>
      </c>
      <c r="H10" s="30">
        <f>Översikt!$C$13</f>
        <v>27300</v>
      </c>
      <c r="I10" s="31">
        <f>SUM(H5:H10)</f>
        <v>196800</v>
      </c>
      <c r="J10" s="34">
        <f>Översikt!$D$13</f>
        <v>9720.0000000000018</v>
      </c>
      <c r="K10" s="31">
        <f>SUM(J5:J10)</f>
        <v>148320</v>
      </c>
      <c r="L10" s="32">
        <f t="shared" si="1"/>
        <v>0</v>
      </c>
      <c r="M10" s="34">
        <f>Översikt!$C$13</f>
        <v>27300</v>
      </c>
      <c r="N10" s="31">
        <f>SUM(M5:M10)</f>
        <v>195800</v>
      </c>
      <c r="O10" s="34">
        <f>Översikt!$D$13</f>
        <v>9720.0000000000018</v>
      </c>
      <c r="P10" s="31">
        <f>SUM(O5:O10)</f>
        <v>163320</v>
      </c>
      <c r="Q10" s="32">
        <f t="shared" si="2"/>
        <v>0</v>
      </c>
    </row>
    <row r="11" spans="2:17" x14ac:dyDescent="0.35">
      <c r="B11" s="46" t="s">
        <v>14</v>
      </c>
      <c r="C11" s="34">
        <f>Översikt!$C$13</f>
        <v>27300</v>
      </c>
      <c r="D11" s="31">
        <f>SUM(C5:C11)</f>
        <v>221100</v>
      </c>
      <c r="E11" s="34">
        <f>Översikt!$D$13</f>
        <v>9720.0000000000018</v>
      </c>
      <c r="F11" s="31">
        <f>SUM(E5:E11)</f>
        <v>143040</v>
      </c>
      <c r="G11" s="32">
        <f t="shared" si="0"/>
        <v>0</v>
      </c>
      <c r="H11" s="30">
        <f>Översikt!$C$13</f>
        <v>27300</v>
      </c>
      <c r="I11" s="31">
        <f>SUM(H5:H11)</f>
        <v>224100</v>
      </c>
      <c r="J11" s="34">
        <f>Översikt!$D$13</f>
        <v>9720.0000000000018</v>
      </c>
      <c r="K11" s="31">
        <f>SUM(J5:J11)</f>
        <v>158040</v>
      </c>
      <c r="L11" s="32">
        <f t="shared" si="1"/>
        <v>0</v>
      </c>
      <c r="M11" s="34">
        <f>Översikt!$C$13</f>
        <v>27300</v>
      </c>
      <c r="N11" s="31">
        <f>SUM(M5:M11)</f>
        <v>223100</v>
      </c>
      <c r="O11" s="34">
        <f>Översikt!$D$13</f>
        <v>9720.0000000000018</v>
      </c>
      <c r="P11" s="31">
        <f>SUM(O5:O11)</f>
        <v>173040</v>
      </c>
      <c r="Q11" s="32">
        <f t="shared" si="2"/>
        <v>0</v>
      </c>
    </row>
    <row r="12" spans="2:17" x14ac:dyDescent="0.35">
      <c r="B12" s="46" t="s">
        <v>15</v>
      </c>
      <c r="C12" s="34">
        <f>Översikt!$C$13</f>
        <v>27300</v>
      </c>
      <c r="D12" s="31">
        <f>SUM(C5:C12)</f>
        <v>248400</v>
      </c>
      <c r="E12" s="34">
        <f>Översikt!$D$13</f>
        <v>9720.0000000000018</v>
      </c>
      <c r="F12" s="31">
        <f>SUM(E5:E12)</f>
        <v>152760</v>
      </c>
      <c r="G12" s="32">
        <f t="shared" si="0"/>
        <v>0</v>
      </c>
      <c r="H12" s="30">
        <f>Översikt!$C$13</f>
        <v>27300</v>
      </c>
      <c r="I12" s="31">
        <f>SUM(H5:H12)</f>
        <v>251400</v>
      </c>
      <c r="J12" s="34">
        <f>Översikt!$D$13</f>
        <v>9720.0000000000018</v>
      </c>
      <c r="K12" s="31">
        <f>SUM(J5:J12)</f>
        <v>167760</v>
      </c>
      <c r="L12" s="32">
        <f t="shared" si="1"/>
        <v>0</v>
      </c>
      <c r="M12" s="34">
        <f>Översikt!$C$13</f>
        <v>27300</v>
      </c>
      <c r="N12" s="31">
        <f>SUM(M5:M12)</f>
        <v>250400</v>
      </c>
      <c r="O12" s="34">
        <f>Översikt!$D$13</f>
        <v>9720.0000000000018</v>
      </c>
      <c r="P12" s="31">
        <f>SUM(O5:O12)</f>
        <v>182760</v>
      </c>
      <c r="Q12" s="32">
        <f t="shared" si="2"/>
        <v>0</v>
      </c>
    </row>
    <row r="13" spans="2:17" x14ac:dyDescent="0.35">
      <c r="B13" s="46" t="s">
        <v>16</v>
      </c>
      <c r="C13" s="34">
        <f>Översikt!$C$13</f>
        <v>27300</v>
      </c>
      <c r="D13" s="31">
        <f>SUM(C5:C13)</f>
        <v>275700</v>
      </c>
      <c r="E13" s="34">
        <f>Översikt!$D$13</f>
        <v>9720.0000000000018</v>
      </c>
      <c r="F13" s="31">
        <f>SUM(E5:E13)</f>
        <v>162480</v>
      </c>
      <c r="G13" s="32">
        <f t="shared" si="0"/>
        <v>0</v>
      </c>
      <c r="H13" s="30">
        <f>Översikt!$C$13</f>
        <v>27300</v>
      </c>
      <c r="I13" s="31">
        <f>SUM(H5:H13)</f>
        <v>278700</v>
      </c>
      <c r="J13" s="34">
        <f>Översikt!$D$13</f>
        <v>9720.0000000000018</v>
      </c>
      <c r="K13" s="31">
        <f>SUM(J5:J13)</f>
        <v>177480</v>
      </c>
      <c r="L13" s="32">
        <f t="shared" si="1"/>
        <v>0</v>
      </c>
      <c r="M13" s="34">
        <f>Översikt!$C$13</f>
        <v>27300</v>
      </c>
      <c r="N13" s="31">
        <f>SUM(M5:M13)</f>
        <v>277700</v>
      </c>
      <c r="O13" s="34">
        <f>Översikt!$D$13</f>
        <v>9720.0000000000018</v>
      </c>
      <c r="P13" s="31">
        <f>SUM(O5:O13)</f>
        <v>192480</v>
      </c>
      <c r="Q13" s="32">
        <f t="shared" si="2"/>
        <v>0</v>
      </c>
    </row>
    <row r="14" spans="2:17" x14ac:dyDescent="0.35">
      <c r="B14" s="46" t="s">
        <v>17</v>
      </c>
      <c r="C14" s="34">
        <f>Översikt!$C$13</f>
        <v>27300</v>
      </c>
      <c r="D14" s="31">
        <f>SUM(C5:C14)</f>
        <v>303000</v>
      </c>
      <c r="E14" s="34">
        <f>Översikt!$D$13</f>
        <v>9720.0000000000018</v>
      </c>
      <c r="F14" s="31">
        <f>SUM(E5:E14)</f>
        <v>172200</v>
      </c>
      <c r="G14" s="32">
        <f t="shared" si="0"/>
        <v>0</v>
      </c>
      <c r="H14" s="30">
        <f>Översikt!$C$13</f>
        <v>27300</v>
      </c>
      <c r="I14" s="31">
        <f>SUM(H5:H14)</f>
        <v>306000</v>
      </c>
      <c r="J14" s="34">
        <f>Översikt!$D$13</f>
        <v>9720.0000000000018</v>
      </c>
      <c r="K14" s="31">
        <f>SUM(J5:J14)</f>
        <v>187200</v>
      </c>
      <c r="L14" s="32">
        <f t="shared" si="1"/>
        <v>0</v>
      </c>
      <c r="M14" s="34">
        <f>Översikt!$C$13</f>
        <v>27300</v>
      </c>
      <c r="N14" s="31">
        <f>SUM(M5:M14)</f>
        <v>305000</v>
      </c>
      <c r="O14" s="34">
        <f>Översikt!$D$13</f>
        <v>9720.0000000000018</v>
      </c>
      <c r="P14" s="31">
        <f>SUM(O5:O14)</f>
        <v>202200</v>
      </c>
      <c r="Q14" s="32">
        <f t="shared" si="2"/>
        <v>0</v>
      </c>
    </row>
    <row r="15" spans="2:17" x14ac:dyDescent="0.35">
      <c r="B15" s="46" t="s">
        <v>18</v>
      </c>
      <c r="C15" s="34">
        <f>Översikt!$C$13</f>
        <v>27300</v>
      </c>
      <c r="D15" s="31">
        <f>SUM(C5:C15)</f>
        <v>330300</v>
      </c>
      <c r="E15" s="34">
        <f>Översikt!$D$13</f>
        <v>9720.0000000000018</v>
      </c>
      <c r="F15" s="31">
        <f>SUM(E5:E15)</f>
        <v>181920</v>
      </c>
      <c r="G15" s="32">
        <f t="shared" si="0"/>
        <v>0</v>
      </c>
      <c r="H15" s="30">
        <f>Översikt!$C$13</f>
        <v>27300</v>
      </c>
      <c r="I15" s="31">
        <f>SUM(H5:H15)</f>
        <v>333300</v>
      </c>
      <c r="J15" s="34">
        <f>Översikt!$D$13</f>
        <v>9720.0000000000018</v>
      </c>
      <c r="K15" s="31">
        <f>SUM(J5:J15)</f>
        <v>196920</v>
      </c>
      <c r="L15" s="32">
        <f t="shared" si="1"/>
        <v>0</v>
      </c>
      <c r="M15" s="34">
        <f>Översikt!$C$13</f>
        <v>27300</v>
      </c>
      <c r="N15" s="31">
        <f>SUM(M5:M15)</f>
        <v>332300</v>
      </c>
      <c r="O15" s="34">
        <f>Översikt!$D$13</f>
        <v>9720.0000000000018</v>
      </c>
      <c r="P15" s="31">
        <f>SUM(O5:O15)</f>
        <v>211920</v>
      </c>
      <c r="Q15" s="32">
        <f t="shared" si="2"/>
        <v>0</v>
      </c>
    </row>
    <row r="16" spans="2:17" x14ac:dyDescent="0.35">
      <c r="B16" s="46" t="s">
        <v>19</v>
      </c>
      <c r="C16" s="34">
        <f>Översikt!$C$13</f>
        <v>27300</v>
      </c>
      <c r="D16" s="31">
        <f>SUM(C5:C16)</f>
        <v>357600</v>
      </c>
      <c r="E16" s="34">
        <f>Översikt!$D$13</f>
        <v>9720.0000000000018</v>
      </c>
      <c r="F16" s="31">
        <f>SUM(E5:E16)</f>
        <v>191640</v>
      </c>
      <c r="G16" s="32">
        <f t="shared" si="0"/>
        <v>0</v>
      </c>
      <c r="H16" s="30">
        <f>Översikt!$C$13</f>
        <v>27300</v>
      </c>
      <c r="I16" s="31">
        <f>SUM(H5:H16)</f>
        <v>360600</v>
      </c>
      <c r="J16" s="34">
        <f>Översikt!$D$13</f>
        <v>9720.0000000000018</v>
      </c>
      <c r="K16" s="31">
        <f>SUM(J5:J16)</f>
        <v>206640</v>
      </c>
      <c r="L16" s="32">
        <f t="shared" si="1"/>
        <v>0</v>
      </c>
      <c r="M16" s="34">
        <f>Översikt!$C$13</f>
        <v>27300</v>
      </c>
      <c r="N16" s="31">
        <f>SUM(M5:M16)</f>
        <v>359600</v>
      </c>
      <c r="O16" s="34">
        <f>Översikt!$D$13</f>
        <v>9720.0000000000018</v>
      </c>
      <c r="P16" s="31">
        <f>SUM(O5:O16)</f>
        <v>221640</v>
      </c>
      <c r="Q16" s="32">
        <f t="shared" si="2"/>
        <v>0</v>
      </c>
    </row>
    <row r="17" spans="2:17" x14ac:dyDescent="0.35">
      <c r="B17" s="46" t="s">
        <v>20</v>
      </c>
      <c r="C17" s="34">
        <f>Översikt!$C$13</f>
        <v>27300</v>
      </c>
      <c r="D17" s="31">
        <f>SUM(C5:C17)</f>
        <v>384900</v>
      </c>
      <c r="E17" s="34">
        <f>Översikt!$D$13</f>
        <v>9720.0000000000018</v>
      </c>
      <c r="F17" s="31">
        <f>SUM(E5:E17)</f>
        <v>201360</v>
      </c>
      <c r="G17" s="32">
        <f t="shared" si="0"/>
        <v>0</v>
      </c>
      <c r="H17" s="30">
        <f>Översikt!$C$13</f>
        <v>27300</v>
      </c>
      <c r="I17" s="31">
        <f>SUM(H5:H17)</f>
        <v>387900</v>
      </c>
      <c r="J17" s="34">
        <f>Översikt!$D$13</f>
        <v>9720.0000000000018</v>
      </c>
      <c r="K17" s="31">
        <f>SUM(J5:J17)</f>
        <v>216360</v>
      </c>
      <c r="L17" s="32">
        <f t="shared" si="1"/>
        <v>0</v>
      </c>
      <c r="M17" s="34">
        <f>Översikt!$C$13</f>
        <v>27300</v>
      </c>
      <c r="N17" s="31">
        <f>SUM(M5:M17)</f>
        <v>386900</v>
      </c>
      <c r="O17" s="34">
        <f>Översikt!$D$13</f>
        <v>9720.0000000000018</v>
      </c>
      <c r="P17" s="31">
        <f>SUM(O5:O17)</f>
        <v>231360</v>
      </c>
      <c r="Q17" s="32">
        <f t="shared" si="2"/>
        <v>0</v>
      </c>
    </row>
    <row r="18" spans="2:17" x14ac:dyDescent="0.35">
      <c r="B18" s="46" t="s">
        <v>21</v>
      </c>
      <c r="C18" s="34">
        <f>Översikt!$C$13</f>
        <v>27300</v>
      </c>
      <c r="D18" s="31">
        <f>SUM(C5:C18)</f>
        <v>412200</v>
      </c>
      <c r="E18" s="34">
        <f>Översikt!$D$13</f>
        <v>9720.0000000000018</v>
      </c>
      <c r="F18" s="31">
        <f>SUM(E5:E18)</f>
        <v>211080</v>
      </c>
      <c r="G18" s="32">
        <f t="shared" si="0"/>
        <v>0</v>
      </c>
      <c r="H18" s="30">
        <f>Översikt!$C$13</f>
        <v>27300</v>
      </c>
      <c r="I18" s="31">
        <f>SUM(H5:H18)</f>
        <v>415200</v>
      </c>
      <c r="J18" s="34">
        <f>Översikt!$D$13</f>
        <v>9720.0000000000018</v>
      </c>
      <c r="K18" s="31">
        <f>SUM(J5:J18)</f>
        <v>226080</v>
      </c>
      <c r="L18" s="32">
        <f t="shared" si="1"/>
        <v>0</v>
      </c>
      <c r="M18" s="34">
        <f>Översikt!$C$13</f>
        <v>27300</v>
      </c>
      <c r="N18" s="31">
        <f>SUM(M5:M18)</f>
        <v>414200</v>
      </c>
      <c r="O18" s="34">
        <f>Översikt!$D$13</f>
        <v>9720.0000000000018</v>
      </c>
      <c r="P18" s="31">
        <f>SUM(O5:O18)</f>
        <v>241080</v>
      </c>
      <c r="Q18" s="32">
        <f t="shared" si="2"/>
        <v>0</v>
      </c>
    </row>
    <row r="19" spans="2:17" x14ac:dyDescent="0.35">
      <c r="B19" s="47" t="s">
        <v>22</v>
      </c>
      <c r="C19" s="22">
        <f>Översikt!$C$13</f>
        <v>27300</v>
      </c>
      <c r="D19" s="39">
        <f>SUM(C5:C19)</f>
        <v>439500</v>
      </c>
      <c r="E19" s="22">
        <f>Översikt!$D$13</f>
        <v>9720.0000000000018</v>
      </c>
      <c r="F19" s="39">
        <f>SUM(E5:E19)</f>
        <v>220800</v>
      </c>
      <c r="G19" s="40">
        <f t="shared" si="0"/>
        <v>0</v>
      </c>
      <c r="H19" s="15">
        <f>Översikt!$C$13</f>
        <v>27300</v>
      </c>
      <c r="I19" s="39">
        <f>SUM(H5:H19)</f>
        <v>442500</v>
      </c>
      <c r="J19" s="22">
        <f>Översikt!$D$13</f>
        <v>9720.0000000000018</v>
      </c>
      <c r="K19" s="39">
        <f>SUM(J5:J19)</f>
        <v>235800</v>
      </c>
      <c r="L19" s="40">
        <f t="shared" si="1"/>
        <v>0</v>
      </c>
      <c r="M19" s="22">
        <f>Översikt!$C$13</f>
        <v>27300</v>
      </c>
      <c r="N19" s="39">
        <f>SUM(M5:M19)</f>
        <v>441500</v>
      </c>
      <c r="O19" s="22">
        <f>Översikt!$D$13</f>
        <v>9720.0000000000018</v>
      </c>
      <c r="P19" s="39">
        <f>SUM(O5:O19)</f>
        <v>250800</v>
      </c>
      <c r="Q19" s="40">
        <f t="shared" si="2"/>
        <v>0</v>
      </c>
    </row>
    <row r="20" spans="2:17" x14ac:dyDescent="0.35">
      <c r="B20" s="65" t="s">
        <v>43</v>
      </c>
      <c r="C20" s="67">
        <f>SUM(C5:C19)</f>
        <v>439500</v>
      </c>
      <c r="E20" s="68">
        <f>SUM(E5:E19)</f>
        <v>220800</v>
      </c>
      <c r="G20" s="6"/>
      <c r="H20" s="69">
        <f>SUM(H5:H19)</f>
        <v>442500</v>
      </c>
      <c r="J20" s="63">
        <f>SUM(J5:J19)</f>
        <v>235800</v>
      </c>
      <c r="M20" s="69">
        <f>SUM(M5:M19)</f>
        <v>441500</v>
      </c>
      <c r="O20" s="63">
        <f>SUM(O5:O19)</f>
        <v>250800</v>
      </c>
      <c r="Q20" s="6"/>
    </row>
    <row r="21" spans="2:17" x14ac:dyDescent="0.35">
      <c r="B21" s="66"/>
      <c r="C21" s="58"/>
      <c r="D21" s="9"/>
      <c r="E21" s="64"/>
      <c r="F21" s="33"/>
      <c r="G21" s="35"/>
      <c r="H21" s="58"/>
      <c r="I21" s="9"/>
      <c r="J21" s="64"/>
      <c r="K21" s="33"/>
      <c r="L21" s="33"/>
      <c r="M21" s="58"/>
      <c r="N21" s="9"/>
      <c r="O21" s="64"/>
      <c r="P21" s="33"/>
      <c r="Q21" s="10"/>
    </row>
  </sheetData>
  <mergeCells count="16">
    <mergeCell ref="M2:Q2"/>
    <mergeCell ref="H2:L2"/>
    <mergeCell ref="C2:G2"/>
    <mergeCell ref="B20:B21"/>
    <mergeCell ref="C20:C21"/>
    <mergeCell ref="E20:E21"/>
    <mergeCell ref="H20:H21"/>
    <mergeCell ref="J20:J21"/>
    <mergeCell ref="M20:M21"/>
    <mergeCell ref="C3:D3"/>
    <mergeCell ref="H3:I3"/>
    <mergeCell ref="O20:O21"/>
    <mergeCell ref="M3:N3"/>
    <mergeCell ref="E3:G3"/>
    <mergeCell ref="J3:L3"/>
    <mergeCell ref="O3:Q3"/>
  </mergeCells>
  <conditionalFormatting sqref="D5:D19">
    <cfRule type="cellIs" dxfId="5" priority="7" operator="greaterThan">
      <formula>F5</formula>
    </cfRule>
  </conditionalFormatting>
  <conditionalFormatting sqref="F5:G19">
    <cfRule type="cellIs" dxfId="4" priority="6" operator="greaterThan">
      <formula>D5</formula>
    </cfRule>
  </conditionalFormatting>
  <conditionalFormatting sqref="I5:I19">
    <cfRule type="cellIs" dxfId="3" priority="5" operator="greaterThan">
      <formula>K5</formula>
    </cfRule>
  </conditionalFormatting>
  <conditionalFormatting sqref="K5:L19">
    <cfRule type="cellIs" dxfId="2" priority="4" operator="greaterThan">
      <formula>I5</formula>
    </cfRule>
  </conditionalFormatting>
  <conditionalFormatting sqref="N5:N19">
    <cfRule type="cellIs" dxfId="1" priority="3" operator="greaterThan">
      <formula>P5</formula>
    </cfRule>
  </conditionalFormatting>
  <conditionalFormatting sqref="P5:Q19">
    <cfRule type="cellIs" dxfId="0" priority="1" operator="greaterThan">
      <formula>N5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CD881D636A33040B44CA3E28A7ACA21" ma:contentTypeVersion="13" ma:contentTypeDescription="Skapa ett nytt dokument." ma:contentTypeScope="" ma:versionID="693f54010b6e17647a31a45e3b275404">
  <xsd:schema xmlns:xsd="http://www.w3.org/2001/XMLSchema" xmlns:xs="http://www.w3.org/2001/XMLSchema" xmlns:p="http://schemas.microsoft.com/office/2006/metadata/properties" xmlns:ns2="c5c7cef5-72b0-4130-9324-a6e7454301c2" xmlns:ns3="f51bab5f-0ed0-40a8-8f36-6fe936a64348" targetNamespace="http://schemas.microsoft.com/office/2006/metadata/properties" ma:root="true" ma:fieldsID="3d455698d7eccd47a011e5c664c668e7" ns2:_="" ns3:_="">
    <xsd:import namespace="c5c7cef5-72b0-4130-9324-a6e7454301c2"/>
    <xsd:import namespace="f51bab5f-0ed0-40a8-8f36-6fe936a6434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c7cef5-72b0-4130-9324-a6e7454301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eringar" ma:readOnly="false" ma:fieldId="{5cf76f15-5ced-4ddc-b409-7134ff3c332f}" ma:taxonomyMulti="true" ma:sspId="0673cd2f-ce6e-4ea0-afbc-30713b89691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1bab5f-0ed0-40a8-8f36-6fe936a6434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0988232-94e4-4e5f-a833-fb2c907e1b95}" ma:internalName="TaxCatchAll" ma:showField="CatchAllData" ma:web="f51bab5f-0ed0-40a8-8f36-6fe936a64348">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51bab5f-0ed0-40a8-8f36-6fe936a64348" xsi:nil="true"/>
    <lcf76f155ced4ddcb4097134ff3c332f xmlns="c5c7cef5-72b0-4130-9324-a6e7454301c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E49ED56-A873-4CC4-952E-9534537B2A19}">
  <ds:schemaRefs>
    <ds:schemaRef ds:uri="http://schemas.microsoft.com/sharepoint/v3/contenttype/forms"/>
  </ds:schemaRefs>
</ds:datastoreItem>
</file>

<file path=customXml/itemProps2.xml><?xml version="1.0" encoding="utf-8"?>
<ds:datastoreItem xmlns:ds="http://schemas.openxmlformats.org/officeDocument/2006/customXml" ds:itemID="{67E6916E-7876-4E32-A89C-3DDC54823E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c7cef5-72b0-4130-9324-a6e7454301c2"/>
    <ds:schemaRef ds:uri="f51bab5f-0ed0-40a8-8f36-6fe936a643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54DCEE-222F-4B1E-ABB6-AC572B970B05}">
  <ds:schemaRefs>
    <ds:schemaRef ds:uri="http://schemas.microsoft.com/office/2006/metadata/properties"/>
    <ds:schemaRef ds:uri="http://schemas.microsoft.com/office/infopath/2007/PartnerControls"/>
    <ds:schemaRef ds:uri="f51bab5f-0ed0-40a8-8f36-6fe936a64348"/>
    <ds:schemaRef ds:uri="c5c7cef5-72b0-4130-9324-a6e7454301c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Översikt</vt:lpstr>
      <vt:lpstr>LCC-beräkningar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christoffer</dc:creator>
  <cp:lastModifiedBy>Christoffer Alm</cp:lastModifiedBy>
  <dcterms:created xsi:type="dcterms:W3CDTF">2023-04-12T06:30:44Z</dcterms:created>
  <dcterms:modified xsi:type="dcterms:W3CDTF">2023-05-16T08:17:23Z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0x0101003CD881D636A33040B44CA3E28A7ACA21</vt:lpwstr>
  </property>
  <property fmtid="{D5CDD505-2E9C-101B-9397-08002B2CF9AE}" pid="3" name="MediaServiceImageTags">
    <vt:lpwstr/>
  </property>
</Properties>
</file>